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 activeTab="6"/>
  </bookViews>
  <sheets>
    <sheet name="Item1" sheetId="2" r:id="rId1"/>
    <sheet name="Item2" sheetId="4" r:id="rId2"/>
    <sheet name="Item3" sheetId="5" r:id="rId3"/>
    <sheet name="Item 4" sheetId="9" r:id="rId4"/>
    <sheet name="Item 5" sheetId="10" r:id="rId5"/>
    <sheet name="Item 6" sheetId="11" r:id="rId6"/>
    <sheet name="TOTAL" sheetId="3" r:id="rId7"/>
  </sheets>
  <definedNames>
    <definedName name="_xlnm.Print_Titles" localSheetId="6">TOTAL!$9:$10</definedName>
  </definedNames>
  <calcPr calcId="145621"/>
</workbook>
</file>

<file path=xl/calcChain.xml><?xml version="1.0" encoding="utf-8"?>
<calcChain xmlns="http://schemas.openxmlformats.org/spreadsheetml/2006/main">
  <c r="E16" i="3" l="1"/>
  <c r="E15" i="3"/>
  <c r="F15" i="3" s="1"/>
  <c r="E14" i="3"/>
  <c r="D16" i="3"/>
  <c r="C16" i="3"/>
  <c r="C15" i="3"/>
  <c r="B16" i="3"/>
  <c r="B15" i="3"/>
  <c r="H23" i="11"/>
  <c r="F20" i="11"/>
  <c r="D20" i="11"/>
  <c r="B20" i="11"/>
  <c r="C20" i="11" s="1"/>
  <c r="I17" i="11"/>
  <c r="I16" i="11"/>
  <c r="I15" i="11"/>
  <c r="I14" i="11"/>
  <c r="I13" i="11"/>
  <c r="I12" i="11"/>
  <c r="I11" i="11"/>
  <c r="I10" i="11"/>
  <c r="I9" i="11"/>
  <c r="I8" i="11"/>
  <c r="I7" i="11"/>
  <c r="H23" i="10"/>
  <c r="C20" i="10" s="1"/>
  <c r="F20" i="10"/>
  <c r="D20" i="10"/>
  <c r="B20" i="10"/>
  <c r="I17" i="10"/>
  <c r="I16" i="10"/>
  <c r="I15" i="10"/>
  <c r="I14" i="10"/>
  <c r="I13" i="10"/>
  <c r="I12" i="10"/>
  <c r="I11" i="10"/>
  <c r="I10" i="10"/>
  <c r="I9" i="10"/>
  <c r="I8" i="10"/>
  <c r="I7" i="10"/>
  <c r="F16" i="3" l="1"/>
  <c r="I4" i="11"/>
  <c r="E20" i="11" s="1"/>
  <c r="D22" i="11" s="1"/>
  <c r="D23" i="11" s="1"/>
  <c r="I3" i="11"/>
  <c r="I6" i="11"/>
  <c r="I5" i="11"/>
  <c r="I6" i="10"/>
  <c r="D22" i="10"/>
  <c r="D23" i="10" s="1"/>
  <c r="I5" i="10"/>
  <c r="I4" i="10"/>
  <c r="E20" i="10"/>
  <c r="I3" i="10"/>
  <c r="D14" i="3"/>
  <c r="C14" i="3"/>
  <c r="B14" i="3"/>
  <c r="H23" i="2"/>
  <c r="B20" i="2" s="1"/>
  <c r="F20" i="2"/>
  <c r="D20" i="2"/>
  <c r="I17" i="2"/>
  <c r="I16" i="2"/>
  <c r="I15" i="2"/>
  <c r="I14" i="2"/>
  <c r="I13" i="2"/>
  <c r="I12" i="2"/>
  <c r="I11" i="2"/>
  <c r="I10" i="2"/>
  <c r="I9" i="2"/>
  <c r="I8" i="2"/>
  <c r="I7" i="2"/>
  <c r="H23" i="9"/>
  <c r="F20" i="9"/>
  <c r="D20" i="9"/>
  <c r="I17" i="9"/>
  <c r="I16" i="9"/>
  <c r="I15" i="9"/>
  <c r="I14" i="9"/>
  <c r="I13" i="9"/>
  <c r="I12" i="9"/>
  <c r="I11" i="9"/>
  <c r="I10" i="9"/>
  <c r="I9" i="9"/>
  <c r="I8" i="9"/>
  <c r="I7" i="9"/>
  <c r="C20" i="2" l="1"/>
  <c r="I6" i="2" s="1"/>
  <c r="B20" i="9"/>
  <c r="C20" i="9" s="1"/>
  <c r="I5" i="9" l="1"/>
  <c r="I6" i="9"/>
  <c r="I3" i="2"/>
  <c r="I5" i="2"/>
  <c r="I4" i="2"/>
  <c r="E20" i="2" s="1"/>
  <c r="D22" i="2" s="1"/>
  <c r="D23" i="2" s="1"/>
  <c r="I4" i="9"/>
  <c r="I3" i="9"/>
  <c r="E20" i="9" s="1"/>
  <c r="D22" i="9" s="1"/>
  <c r="D23" i="9" s="1"/>
  <c r="B11" i="3" l="1"/>
  <c r="D12" i="3" l="1"/>
  <c r="C12" i="3"/>
  <c r="B12" i="3"/>
  <c r="H23" i="5"/>
  <c r="B20" i="5" s="1"/>
  <c r="F20" i="5"/>
  <c r="D20" i="5"/>
  <c r="I17" i="5"/>
  <c r="I16" i="5"/>
  <c r="I15" i="5"/>
  <c r="I14" i="5"/>
  <c r="I13" i="5"/>
  <c r="I12" i="5"/>
  <c r="I11" i="5"/>
  <c r="I10" i="5"/>
  <c r="I9" i="5"/>
  <c r="I8" i="5"/>
  <c r="I7" i="5"/>
  <c r="H23" i="4"/>
  <c r="F20" i="4"/>
  <c r="D20" i="4"/>
  <c r="I17" i="4"/>
  <c r="I16" i="4"/>
  <c r="I15" i="4"/>
  <c r="I14" i="4"/>
  <c r="I13" i="4"/>
  <c r="I12" i="4"/>
  <c r="I11" i="4"/>
  <c r="I10" i="4"/>
  <c r="I9" i="4"/>
  <c r="I8" i="4"/>
  <c r="B13" i="3"/>
  <c r="C13" i="3"/>
  <c r="D11" i="3"/>
  <c r="C11" i="3"/>
  <c r="B20" i="4" l="1"/>
  <c r="C20" i="4" s="1"/>
  <c r="C20" i="5"/>
  <c r="I6" i="5" s="1"/>
  <c r="I6" i="4" l="1"/>
  <c r="I7" i="4"/>
  <c r="I3" i="4"/>
  <c r="I5" i="4"/>
  <c r="I4" i="4"/>
  <c r="I4" i="5"/>
  <c r="I5" i="5"/>
  <c r="I3" i="5"/>
  <c r="E11" i="3" l="1"/>
  <c r="F11" i="3" s="1"/>
  <c r="E20" i="5"/>
  <c r="D22" i="5" s="1"/>
  <c r="E13" i="3" s="1"/>
  <c r="F13" i="3" s="1"/>
  <c r="F17" i="3" s="1"/>
  <c r="E20" i="4"/>
  <c r="D22" i="4" s="1"/>
  <c r="D23" i="4" s="1"/>
  <c r="D23" i="5" l="1"/>
  <c r="F14" i="3"/>
  <c r="E12" i="3"/>
  <c r="F12" i="3" s="1"/>
</calcChain>
</file>

<file path=xl/sharedStrings.xml><?xml version="1.0" encoding="utf-8"?>
<sst xmlns="http://schemas.openxmlformats.org/spreadsheetml/2006/main" count="184" uniqueCount="46">
  <si>
    <t>ITEM 1</t>
  </si>
  <si>
    <t>MATERIAL</t>
  </si>
  <si>
    <t>UNIDADE</t>
  </si>
  <si>
    <t>QUANT.</t>
  </si>
  <si>
    <t>FONTE DE PESQUISA</t>
  </si>
  <si>
    <t>PREÇOS</t>
  </si>
  <si>
    <t>DESVIO</t>
  </si>
  <si>
    <t>COEF.</t>
  </si>
  <si>
    <t>MÉDIA</t>
  </si>
  <si>
    <t>MEDIANA</t>
  </si>
  <si>
    <t>VALOR TOTAL</t>
  </si>
  <si>
    <t>ITEM 2</t>
  </si>
  <si>
    <t>ITEM 3</t>
  </si>
  <si>
    <t>DESCARTE</t>
  </si>
  <si>
    <t>MÉDIA APÓS DESCARTE</t>
  </si>
  <si>
    <t>ESTIMATIVA DO ITEM</t>
  </si>
  <si>
    <t>Valor Unitário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</si>
  <si>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</si>
  <si>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</si>
  <si>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</si>
  <si>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</si>
  <si>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</si>
  <si>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MEDIANA: valor estatístico que separa a metade maior da metade menor da amostra, calculado pela função MED do editor de planilhas.</t>
  </si>
  <si>
    <t>VALOR UNITÁRIO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</si>
  <si>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</si>
  <si>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</si>
  <si>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</si>
  <si>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</si>
  <si>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</si>
  <si>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</si>
  <si>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</si>
  <si>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</si>
  <si>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Quantidade de preços coletados =</t>
  </si>
  <si>
    <t>TRIBUNAL REGIONAL ELEITORAL DA BAHIA</t>
  </si>
  <si>
    <t>Seção de Análise e Aquisições</t>
  </si>
  <si>
    <t>7SECURE</t>
  </si>
  <si>
    <t xml:space="preserve">Unidade de controlador de acesso virtual ISE, R-ISE-VMS-K9=, com assinatura de acesso para 1000 dispositivos e suporte técnico por 60 meses. </t>
  </si>
  <si>
    <t>Access point do tipo wi-fi 6, C9115AXI-Z, com suporte técnico por 60 meses</t>
  </si>
  <si>
    <t>Comutador de borda C9200L-48T-4X-E, com suporte técnico por
60 meses</t>
  </si>
  <si>
    <t>TELETEX</t>
  </si>
  <si>
    <t>Unidade de Comutadores Nexus N9K-C93180YC-EX, acompanhadas, cada uma de 10 transceivers monomodo de 10Gbit/s e de 02 transceivers monomodo de 40Gbit/s. O suporte técnico dos comutadores deverá ser prestado por 60 meses.</t>
  </si>
  <si>
    <t>PTLS</t>
  </si>
  <si>
    <t>TELTEC</t>
  </si>
  <si>
    <t>ITEM 4</t>
  </si>
  <si>
    <t>ITEM 5</t>
  </si>
  <si>
    <t>ITEM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</si>
</sst>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[$R$-416]\ #,##0.00;[Red]\-[$R$-416]\ #,##0.00"/>
  </numFmts>
  <fonts count="18">
    <font>
      <sz val="10"/>
      <name val="Arial"/>
      <family val="2"/>
    </font>
    <font>
      <sz val="10"/>
      <name val="Arial"/>
      <family val="2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76">
    <xf numFmtId="0" fontId="0" fillId="0" borderId="0" xfId="0"/>
    <xf numFmtId="0" fontId="11" fillId="0" borderId="0" xfId="0" applyFont="1"/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/>
    <xf numFmtId="164" fontId="14" fillId="0" borderId="3" xfId="0" applyNumberFormat="1" applyFont="1" applyBorder="1" applyAlignment="1">
      <alignment horizontal="center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3" fillId="0" borderId="5" xfId="0" applyFont="1" applyBorder="1"/>
    <xf numFmtId="164" fontId="14" fillId="0" borderId="5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3" fillId="0" borderId="7" xfId="0" applyFont="1" applyBorder="1"/>
    <xf numFmtId="164" fontId="14" fillId="0" borderId="0" xfId="0" applyNumberFormat="1" applyFont="1" applyBorder="1" applyAlignment="1">
      <alignment horizontal="center"/>
    </xf>
    <xf numFmtId="0" fontId="12" fillId="0" borderId="6" xfId="0" applyFont="1" applyBorder="1" applyAlignment="1"/>
    <xf numFmtId="0" fontId="11" fillId="0" borderId="8" xfId="0" applyFont="1" applyBorder="1" applyAlignment="1">
      <alignment horizontal="center"/>
    </xf>
    <xf numFmtId="10" fontId="11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 wrapText="1"/>
    </xf>
    <xf numFmtId="164" fontId="11" fillId="0" borderId="7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0" fontId="12" fillId="0" borderId="0" xfId="0" applyFont="1" applyBorder="1" applyAlignment="1"/>
    <xf numFmtId="164" fontId="11" fillId="0" borderId="5" xfId="0" applyNumberFormat="1" applyFont="1" applyBorder="1" applyAlignment="1">
      <alignment horizontal="left"/>
    </xf>
    <xf numFmtId="164" fontId="11" fillId="0" borderId="0" xfId="0" applyNumberFormat="1" applyFont="1" applyBorder="1" applyAlignment="1"/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1" fillId="0" borderId="0" xfId="0" applyFont="1" applyAlignment="1">
      <alignment wrapText="1"/>
    </xf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44" fontId="11" fillId="0" borderId="9" xfId="12" applyFont="1" applyBorder="1" applyAlignment="1">
      <alignment vertical="center" wrapText="1"/>
    </xf>
    <xf numFmtId="44" fontId="16" fillId="9" borderId="9" xfId="0" applyNumberFormat="1" applyFont="1" applyFill="1" applyBorder="1" applyAlignment="1">
      <alignment wrapText="1"/>
    </xf>
    <xf numFmtId="0" fontId="12" fillId="0" borderId="9" xfId="0" applyFont="1" applyBorder="1" applyAlignment="1">
      <alignment horizontal="center" vertical="center" wrapText="1"/>
    </xf>
    <xf numFmtId="7" fontId="11" fillId="0" borderId="9" xfId="12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2" fillId="0" borderId="9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wrapText="1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13" xfId="0" applyFont="1" applyBorder="1" applyAlignment="1">
      <alignment horizontal="left" vertical="top" wrapText="1"/>
    </xf>
    <xf numFmtId="0" fontId="15" fillId="0" borderId="14" xfId="0" applyFont="1" applyBorder="1" applyAlignment="1">
      <alignment horizontal="left" vertical="top" wrapText="1"/>
    </xf>
    <xf numFmtId="0" fontId="15" fillId="0" borderId="15" xfId="0" applyFont="1" applyBorder="1" applyAlignment="1">
      <alignment horizontal="left" vertical="top" wrapText="1"/>
    </xf>
    <xf numFmtId="0" fontId="11" fillId="0" borderId="22" xfId="0" applyFont="1" applyBorder="1"/>
    <xf numFmtId="0" fontId="11" fillId="0" borderId="0" xfId="0" applyFont="1" applyBorder="1"/>
    <xf numFmtId="0" fontId="11" fillId="0" borderId="23" xfId="0" applyFont="1" applyBorder="1"/>
    <xf numFmtId="0" fontId="16" fillId="4" borderId="2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6" fillId="4" borderId="10" xfId="0" applyFont="1" applyFill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3" fontId="15" fillId="0" borderId="3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164" fontId="11" fillId="0" borderId="9" xfId="0" applyNumberFormat="1" applyFont="1" applyBorder="1" applyAlignment="1">
      <alignment horizontal="left"/>
    </xf>
    <xf numFmtId="0" fontId="11" fillId="0" borderId="16" xfId="0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11" fillId="0" borderId="19" xfId="0" applyFont="1" applyBorder="1"/>
    <xf numFmtId="0" fontId="11" fillId="0" borderId="20" xfId="0" applyFont="1" applyBorder="1"/>
    <xf numFmtId="0" fontId="11" fillId="0" borderId="21" xfId="0" applyFont="1" applyBorder="1"/>
    <xf numFmtId="0" fontId="11" fillId="0" borderId="22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23" xfId="0" applyFont="1" applyBorder="1" applyAlignment="1">
      <alignment wrapText="1"/>
    </xf>
    <xf numFmtId="0" fontId="15" fillId="0" borderId="3" xfId="0" applyFont="1" applyBorder="1" applyAlignment="1">
      <alignment horizontal="center" vertical="center"/>
    </xf>
    <xf numFmtId="0" fontId="16" fillId="9" borderId="9" xfId="0" applyFont="1" applyFill="1" applyBorder="1" applyAlignment="1">
      <alignment horizontal="center" wrapText="1"/>
    </xf>
    <xf numFmtId="0" fontId="17" fillId="0" borderId="0" xfId="0" applyFont="1" applyBorder="1" applyAlignment="1">
      <alignment horizontal="center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4934880</xdr:colOff>
      <xdr:row>0</xdr:row>
      <xdr:rowOff>0</xdr:rowOff>
    </xdr:from>
    <xdr:to>
      <xdr:col>2</xdr:col>
      <xdr:colOff>1980</xdr:colOff>
      <xdr:row>3</xdr:row>
      <xdr:rowOff>136080</xdr:rowOff>
    </xdr:to>
    <xdr:pic>
      <xdr:nvPicPr>
        <xdr:cNvPr id="2" name="Figura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5544480" y="0"/>
          <a:ext cx="703800" cy="736155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2809875</xdr:colOff>
      <xdr:row>0</xdr:row>
      <xdr:rowOff>9525</xdr:rowOff>
    </xdr:from>
    <xdr:to>
      <xdr:col>2</xdr:col>
      <xdr:colOff>351375</xdr:colOff>
      <xdr:row>3</xdr:row>
      <xdr:rowOff>145605</xdr:rowOff>
    </xdr:to>
    <xdr:pic>
      <xdr:nvPicPr>
        <xdr:cNvPr id="3" name="Figura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19475" y="9525"/>
          <a:ext cx="703800" cy="736155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="75" zoomScaleNormal="75" zoomScaleSheetLayoutView="100" workbookViewId="0">
      <selection activeCell="E47" sqref="E47"/>
    </sheetView>
  </sheetViews>
  <sheetFormatPr defaultRowHeight="12.75"/>
  <cols>
    <col min="1" max="1" width="8.5703125" style="1" bestFit="1" customWidth="1"/>
    <col min="2" max="2" width="13.85546875" style="1" bestFit="1" customWidth="1"/>
    <col min="3" max="3" width="8.28515625" style="1" bestFit="1" customWidth="1"/>
    <col min="4" max="4" width="15.5703125" style="1" bestFit="1" customWidth="1"/>
    <col min="5" max="5" width="15" style="1" bestFit="1" customWidth="1"/>
    <col min="6" max="6" width="15.5703125" style="1" bestFit="1" customWidth="1"/>
    <col min="7" max="7" width="32.28515625" style="1" bestFit="1" customWidth="1"/>
    <col min="8" max="9" width="19.140625" style="1" bestFit="1" customWidth="1"/>
    <col min="10" max="16384" width="9.140625" style="1"/>
  </cols>
  <sheetData>
    <row r="1" spans="1:9" ht="15.75">
      <c r="A1" s="57" t="s">
        <v>15</v>
      </c>
      <c r="B1" s="58"/>
      <c r="C1" s="58"/>
      <c r="D1" s="58"/>
      <c r="E1" s="58"/>
      <c r="F1" s="58"/>
      <c r="G1" s="58"/>
      <c r="H1" s="58"/>
      <c r="I1" s="59"/>
    </row>
    <row r="2" spans="1:9">
      <c r="A2" s="42" t="s">
        <v>0</v>
      </c>
      <c r="B2" s="42" t="s">
        <v>1</v>
      </c>
      <c r="C2" s="43"/>
      <c r="D2" s="44"/>
      <c r="E2" s="40" t="s">
        <v>2</v>
      </c>
      <c r="F2" s="40" t="s">
        <v>3</v>
      </c>
      <c r="G2" s="40" t="s">
        <v>4</v>
      </c>
      <c r="H2" s="3" t="s">
        <v>5</v>
      </c>
      <c r="I2" s="26" t="s">
        <v>13</v>
      </c>
    </row>
    <row r="3" spans="1:9" ht="12.75" customHeight="1">
      <c r="A3" s="42"/>
      <c r="B3" s="45" t="s">
        <v>40</v>
      </c>
      <c r="C3" s="46"/>
      <c r="D3" s="47"/>
      <c r="E3" s="60" t="s">
        <v>2</v>
      </c>
      <c r="F3" s="61">
        <v>2</v>
      </c>
      <c r="G3" s="4" t="s">
        <v>35</v>
      </c>
      <c r="H3" s="5">
        <v>1394784.82</v>
      </c>
      <c r="I3" s="5" t="str">
        <f>IF(H3="","",(IF($C$20&lt;25%,"N/A",IF(H3&lt;=($D$20+$B$20),H3,"Descartado"))))</f>
        <v>Descartado</v>
      </c>
    </row>
    <row r="4" spans="1:9">
      <c r="A4" s="42"/>
      <c r="B4" s="48"/>
      <c r="C4" s="49"/>
      <c r="D4" s="50"/>
      <c r="E4" s="60"/>
      <c r="F4" s="60"/>
      <c r="G4" s="4" t="s">
        <v>39</v>
      </c>
      <c r="H4" s="5">
        <v>737481.09</v>
      </c>
      <c r="I4" s="5">
        <f t="shared" ref="I4:I17" si="0">IF(H4="","",(IF($C$20&lt;25%,"N/A",IF(H4&lt;=($D$20+$B$20),H4,"Descartado"))))</f>
        <v>737481.09</v>
      </c>
    </row>
    <row r="5" spans="1:9">
      <c r="A5" s="42"/>
      <c r="B5" s="48"/>
      <c r="C5" s="49"/>
      <c r="D5" s="50"/>
      <c r="E5" s="60"/>
      <c r="F5" s="60"/>
      <c r="G5" s="4" t="s">
        <v>41</v>
      </c>
      <c r="H5" s="5">
        <v>518751.75</v>
      </c>
      <c r="I5" s="5">
        <f t="shared" si="0"/>
        <v>518751.75</v>
      </c>
    </row>
    <row r="6" spans="1:9">
      <c r="A6" s="42"/>
      <c r="B6" s="48"/>
      <c r="C6" s="49"/>
      <c r="D6" s="50"/>
      <c r="E6" s="60"/>
      <c r="F6" s="60"/>
      <c r="G6" s="4" t="s">
        <v>42</v>
      </c>
      <c r="H6" s="5">
        <v>617406.93999999994</v>
      </c>
      <c r="I6" s="5">
        <f t="shared" si="0"/>
        <v>617406.93999999994</v>
      </c>
    </row>
    <row r="7" spans="1:9">
      <c r="A7" s="42"/>
      <c r="B7" s="48"/>
      <c r="C7" s="49"/>
      <c r="D7" s="50"/>
      <c r="E7" s="60"/>
      <c r="F7" s="60"/>
      <c r="G7" s="4"/>
      <c r="H7" s="5"/>
      <c r="I7" s="5" t="str">
        <f t="shared" si="0"/>
        <v/>
      </c>
    </row>
    <row r="8" spans="1:9">
      <c r="A8" s="42"/>
      <c r="B8" s="48"/>
      <c r="C8" s="49"/>
      <c r="D8" s="50"/>
      <c r="E8" s="60"/>
      <c r="F8" s="60"/>
      <c r="G8" s="4"/>
      <c r="H8" s="5"/>
      <c r="I8" s="5" t="str">
        <f t="shared" si="0"/>
        <v/>
      </c>
    </row>
    <row r="9" spans="1:9">
      <c r="A9" s="42"/>
      <c r="B9" s="48"/>
      <c r="C9" s="49"/>
      <c r="D9" s="50"/>
      <c r="E9" s="60"/>
      <c r="F9" s="60"/>
      <c r="G9" s="4"/>
      <c r="H9" s="5"/>
      <c r="I9" s="5" t="str">
        <f t="shared" si="0"/>
        <v/>
      </c>
    </row>
    <row r="10" spans="1:9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9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>
      <c r="A18" s="27"/>
      <c r="B18" s="6"/>
      <c r="C18" s="6"/>
      <c r="D18" s="6"/>
      <c r="E18" s="7"/>
      <c r="F18" s="7"/>
      <c r="G18" s="8"/>
      <c r="H18" s="9"/>
      <c r="I18" s="9"/>
    </row>
    <row r="19" spans="1:9" ht="25.5">
      <c r="A19" s="10"/>
      <c r="B19" s="3" t="s">
        <v>6</v>
      </c>
      <c r="C19" s="11" t="s">
        <v>7</v>
      </c>
      <c r="D19" s="12" t="s">
        <v>8</v>
      </c>
      <c r="E19" s="13" t="s">
        <v>14</v>
      </c>
      <c r="F19" s="12" t="s">
        <v>9</v>
      </c>
      <c r="G19" s="14"/>
      <c r="H19" s="15"/>
      <c r="I19" s="15"/>
    </row>
    <row r="20" spans="1:9">
      <c r="A20" s="16"/>
      <c r="B20" s="17">
        <f>IF(H23&lt;2,"N/A",(STDEV(H3:H17)))</f>
        <v>395368.1484502583</v>
      </c>
      <c r="C20" s="18">
        <f>IF(H23&lt;2,"N/A",(B20/D20))</f>
        <v>0.48386387552003896</v>
      </c>
      <c r="D20" s="19">
        <f>AVERAGE(H3:H17)</f>
        <v>817106.15</v>
      </c>
      <c r="E20" s="20">
        <f>IF(H23&lt;2,"N/A",(IF(C20&lt;=25%,"N/A",AVERAGE(I3:I17))))</f>
        <v>624546.59333333327</v>
      </c>
      <c r="F20" s="19">
        <f>MEDIAN(H3:H17)</f>
        <v>677444.0149999999</v>
      </c>
      <c r="G20" s="21"/>
      <c r="H20" s="22"/>
      <c r="I20" s="22"/>
    </row>
    <row r="21" spans="1:9">
      <c r="A21" s="23"/>
      <c r="B21" s="24"/>
      <c r="C21" s="24"/>
      <c r="D21" s="24"/>
      <c r="E21" s="24"/>
      <c r="F21" s="24"/>
      <c r="G21" s="25"/>
      <c r="H21" s="25"/>
      <c r="I21" s="25"/>
    </row>
    <row r="22" spans="1:9">
      <c r="B22" s="62" t="s">
        <v>23</v>
      </c>
      <c r="C22" s="62"/>
      <c r="D22" s="63">
        <f>IF(C20&lt;=25%,D20,MIN(E20:F20))</f>
        <v>624546.59333333327</v>
      </c>
      <c r="E22" s="63"/>
    </row>
    <row r="23" spans="1:9">
      <c r="B23" s="62" t="s">
        <v>10</v>
      </c>
      <c r="C23" s="62"/>
      <c r="D23" s="63">
        <f>ROUND(D22,2)*F3</f>
        <v>1249093.18</v>
      </c>
      <c r="E23" s="63"/>
      <c r="G23" s="36" t="s">
        <v>32</v>
      </c>
      <c r="H23" s="37">
        <f>COUNT(H3:H17)</f>
        <v>4</v>
      </c>
    </row>
    <row r="24" spans="1:9">
      <c r="B24" s="28"/>
      <c r="C24" s="28"/>
      <c r="D24" s="22"/>
      <c r="E24" s="22"/>
    </row>
    <row r="26" spans="1:9">
      <c r="A26" s="67" t="s">
        <v>19</v>
      </c>
      <c r="B26" s="68"/>
      <c r="C26" s="68"/>
      <c r="D26" s="68"/>
      <c r="E26" s="68"/>
      <c r="F26" s="68"/>
      <c r="G26" s="68"/>
      <c r="H26" s="68"/>
      <c r="I26" s="69"/>
    </row>
    <row r="27" spans="1:9">
      <c r="A27" s="54" t="s">
        <v>20</v>
      </c>
      <c r="B27" s="55"/>
      <c r="C27" s="55"/>
      <c r="D27" s="55"/>
      <c r="E27" s="55"/>
      <c r="F27" s="55"/>
      <c r="G27" s="55"/>
      <c r="H27" s="55"/>
      <c r="I27" s="56"/>
    </row>
    <row r="28" spans="1:9">
      <c r="A28" s="54" t="s">
        <v>21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>
      <c r="A29" s="70" t="s">
        <v>17</v>
      </c>
      <c r="B29" s="71"/>
      <c r="C29" s="71"/>
      <c r="D29" s="71"/>
      <c r="E29" s="71"/>
      <c r="F29" s="71"/>
      <c r="G29" s="71"/>
      <c r="H29" s="71"/>
      <c r="I29" s="72"/>
    </row>
    <row r="30" spans="1:9">
      <c r="A30" s="54" t="s">
        <v>18</v>
      </c>
      <c r="B30" s="55"/>
      <c r="C30" s="55"/>
      <c r="D30" s="55"/>
      <c r="E30" s="55"/>
      <c r="F30" s="55"/>
      <c r="G30" s="55"/>
      <c r="H30" s="55"/>
      <c r="I30" s="56"/>
    </row>
    <row r="31" spans="1:9">
      <c r="A31" s="54" t="s">
        <v>22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>
      <c r="A32" s="64" t="s">
        <v>24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32:I32"/>
    <mergeCell ref="A26:I26"/>
    <mergeCell ref="A27:I27"/>
    <mergeCell ref="A28:I28"/>
    <mergeCell ref="A29:I29"/>
    <mergeCell ref="B2:D2"/>
    <mergeCell ref="B3:D17"/>
    <mergeCell ref="A31:I31"/>
    <mergeCell ref="A1:I1"/>
    <mergeCell ref="A2:A17"/>
    <mergeCell ref="E3:E17"/>
    <mergeCell ref="F3:F17"/>
    <mergeCell ref="A30:I30"/>
    <mergeCell ref="B22:C22"/>
    <mergeCell ref="B23:C23"/>
    <mergeCell ref="D22:E22"/>
    <mergeCell ref="D23:E23"/>
  </mergeCells>
  <pageMargins left="0.511811024" right="0.511811024" top="0.78740157499999996" bottom="0.78740157499999996" header="0.31496062000000002" footer="0.31496062000000002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7" sqref="H7"/>
    </sheetView>
  </sheetViews>
  <sheetFormatPr defaultRowHeight="12.75"/>
  <cols>
    <col min="1" max="1" width="11.85546875" style="1" bestFit="1" customWidth="1"/>
    <col min="2" max="3" width="9.140625" style="1" customWidth="1"/>
    <col min="4" max="6" width="12.28515625" style="1" bestFit="1" customWidth="1"/>
    <col min="7" max="7" width="39.28515625" style="1" bestFit="1" customWidth="1"/>
    <col min="8" max="9" width="12.28515625" style="1" bestFit="1" customWidth="1"/>
    <col min="10" max="16384" width="9.140625" style="1"/>
  </cols>
  <sheetData>
    <row r="1" spans="1:9" ht="15.75">
      <c r="A1" s="57" t="s">
        <v>15</v>
      </c>
      <c r="B1" s="58"/>
      <c r="C1" s="58"/>
      <c r="D1" s="58"/>
      <c r="E1" s="58"/>
      <c r="F1" s="58"/>
      <c r="G1" s="58"/>
      <c r="H1" s="58"/>
      <c r="I1" s="59"/>
    </row>
    <row r="2" spans="1:9">
      <c r="A2" s="42" t="s">
        <v>11</v>
      </c>
      <c r="B2" s="42" t="s">
        <v>1</v>
      </c>
      <c r="C2" s="43"/>
      <c r="D2" s="44"/>
      <c r="E2" s="2" t="s">
        <v>2</v>
      </c>
      <c r="F2" s="2" t="s">
        <v>3</v>
      </c>
      <c r="G2" s="2" t="s">
        <v>4</v>
      </c>
      <c r="H2" s="3" t="s">
        <v>5</v>
      </c>
      <c r="I2" s="26" t="s">
        <v>13</v>
      </c>
    </row>
    <row r="3" spans="1:9" ht="12.75" customHeight="1">
      <c r="A3" s="42"/>
      <c r="B3" s="45" t="s">
        <v>36</v>
      </c>
      <c r="C3" s="46"/>
      <c r="D3" s="47"/>
      <c r="E3" s="60" t="s">
        <v>2</v>
      </c>
      <c r="F3" s="61">
        <v>2</v>
      </c>
      <c r="G3" s="4" t="s">
        <v>35</v>
      </c>
      <c r="H3" s="5">
        <v>481464</v>
      </c>
      <c r="I3" s="5" t="str">
        <f>IF(H3="","",(IF($C$20&lt;25%,"N/A",IF(H3&lt;=($D$20+$B$20),H3,"Descartado"))))</f>
        <v>Descartado</v>
      </c>
    </row>
    <row r="4" spans="1:9">
      <c r="A4" s="42"/>
      <c r="B4" s="48"/>
      <c r="C4" s="49"/>
      <c r="D4" s="50"/>
      <c r="E4" s="60"/>
      <c r="F4" s="60"/>
      <c r="G4" s="4" t="s">
        <v>39</v>
      </c>
      <c r="H4" s="5">
        <v>236942.58</v>
      </c>
      <c r="I4" s="5">
        <f t="shared" ref="I4:I17" si="0">IF(H4="","",(IF($C$20&lt;25%,"N/A",IF(H4&lt;=($D$20+$B$20),H4,"Descartado"))))</f>
        <v>236942.58</v>
      </c>
    </row>
    <row r="5" spans="1:9">
      <c r="A5" s="42"/>
      <c r="B5" s="48"/>
      <c r="C5" s="49"/>
      <c r="D5" s="50"/>
      <c r="E5" s="60"/>
      <c r="F5" s="60"/>
      <c r="G5" s="4" t="s">
        <v>41</v>
      </c>
      <c r="H5" s="5">
        <v>210823.57</v>
      </c>
      <c r="I5" s="5">
        <f t="shared" si="0"/>
        <v>210823.57</v>
      </c>
    </row>
    <row r="6" spans="1:9">
      <c r="A6" s="42"/>
      <c r="B6" s="48"/>
      <c r="C6" s="49"/>
      <c r="D6" s="50"/>
      <c r="E6" s="60"/>
      <c r="F6" s="60"/>
      <c r="G6" s="4" t="s">
        <v>42</v>
      </c>
      <c r="H6" s="5">
        <v>274521.25</v>
      </c>
      <c r="I6" s="5">
        <f t="shared" si="0"/>
        <v>274521.25</v>
      </c>
    </row>
    <row r="7" spans="1:9">
      <c r="A7" s="42"/>
      <c r="B7" s="48"/>
      <c r="C7" s="49"/>
      <c r="D7" s="50"/>
      <c r="E7" s="60"/>
      <c r="F7" s="60"/>
      <c r="G7" s="4"/>
      <c r="H7" s="5"/>
      <c r="I7" s="5" t="str">
        <f t="shared" si="0"/>
        <v/>
      </c>
    </row>
    <row r="8" spans="1:9">
      <c r="A8" s="42"/>
      <c r="B8" s="48"/>
      <c r="C8" s="49"/>
      <c r="D8" s="50"/>
      <c r="E8" s="60"/>
      <c r="F8" s="60"/>
      <c r="G8" s="4"/>
      <c r="H8" s="5"/>
      <c r="I8" s="5" t="str">
        <f t="shared" si="0"/>
        <v/>
      </c>
    </row>
    <row r="9" spans="1:9">
      <c r="A9" s="42"/>
      <c r="B9" s="48"/>
      <c r="C9" s="49"/>
      <c r="D9" s="50"/>
      <c r="E9" s="60"/>
      <c r="F9" s="60"/>
      <c r="G9" s="4"/>
      <c r="H9" s="5"/>
      <c r="I9" s="5" t="str">
        <f t="shared" si="0"/>
        <v/>
      </c>
    </row>
    <row r="10" spans="1:9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9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>
      <c r="A18" s="27"/>
      <c r="B18" s="6"/>
      <c r="C18" s="6"/>
      <c r="D18" s="6"/>
      <c r="E18" s="7"/>
      <c r="F18" s="7"/>
      <c r="G18" s="8"/>
      <c r="H18" s="9"/>
      <c r="I18" s="9"/>
    </row>
    <row r="19" spans="1:9" ht="25.5">
      <c r="A19" s="10"/>
      <c r="B19" s="3" t="s">
        <v>6</v>
      </c>
      <c r="C19" s="11" t="s">
        <v>7</v>
      </c>
      <c r="D19" s="12" t="s">
        <v>8</v>
      </c>
      <c r="E19" s="13" t="s">
        <v>14</v>
      </c>
      <c r="F19" s="12" t="s">
        <v>9</v>
      </c>
      <c r="G19" s="14"/>
      <c r="H19" s="15"/>
      <c r="I19" s="15"/>
    </row>
    <row r="20" spans="1:9">
      <c r="A20" s="16"/>
      <c r="B20" s="17">
        <f>IF(H23&lt;2,"N/A",(STDEV(H3:H17)))</f>
        <v>123157.76553087492</v>
      </c>
      <c r="C20" s="18">
        <f>IF(H23&lt;2,"N/A",(B20/D20))</f>
        <v>0.40924651229772174</v>
      </c>
      <c r="D20" s="19">
        <f>AVERAGE(H3:H17)</f>
        <v>300937.84999999998</v>
      </c>
      <c r="E20" s="20">
        <f>IF(H23&lt;2,"N/A",(IF(C20&lt;=25%,"N/A",AVERAGE(I3:I17))))</f>
        <v>240762.46666666667</v>
      </c>
      <c r="F20" s="19">
        <f>MEDIAN(H3:H17)</f>
        <v>255731.91499999998</v>
      </c>
      <c r="G20" s="21"/>
      <c r="H20" s="22"/>
      <c r="I20" s="22"/>
    </row>
    <row r="21" spans="1:9">
      <c r="A21" s="23"/>
      <c r="B21" s="24"/>
      <c r="C21" s="24"/>
      <c r="D21" s="24"/>
      <c r="E21" s="24"/>
      <c r="F21" s="24"/>
      <c r="G21" s="25"/>
      <c r="H21" s="25"/>
      <c r="I21" s="25"/>
    </row>
    <row r="22" spans="1:9">
      <c r="B22" s="62" t="s">
        <v>23</v>
      </c>
      <c r="C22" s="62"/>
      <c r="D22" s="63">
        <f>IF(C20&lt;=25%,D20,MIN(E20:F20))</f>
        <v>240762.46666666667</v>
      </c>
      <c r="E22" s="63"/>
    </row>
    <row r="23" spans="1:9">
      <c r="B23" s="62" t="s">
        <v>10</v>
      </c>
      <c r="C23" s="62"/>
      <c r="D23" s="63">
        <f>ROUND(D22,2)*F3</f>
        <v>481524.94</v>
      </c>
      <c r="E23" s="63"/>
      <c r="G23" s="36" t="s">
        <v>32</v>
      </c>
      <c r="H23" s="37">
        <f>COUNT(H3:H17)</f>
        <v>4</v>
      </c>
    </row>
    <row r="24" spans="1:9">
      <c r="B24" s="28"/>
      <c r="C24" s="28"/>
      <c r="D24" s="22"/>
      <c r="E24" s="22"/>
    </row>
    <row r="26" spans="1:9">
      <c r="A26" s="67" t="s">
        <v>19</v>
      </c>
      <c r="B26" s="68"/>
      <c r="C26" s="68"/>
      <c r="D26" s="68"/>
      <c r="E26" s="68"/>
      <c r="F26" s="68"/>
      <c r="G26" s="68"/>
      <c r="H26" s="68"/>
      <c r="I26" s="69"/>
    </row>
    <row r="27" spans="1:9">
      <c r="A27" s="54" t="s">
        <v>20</v>
      </c>
      <c r="B27" s="55"/>
      <c r="C27" s="55"/>
      <c r="D27" s="55"/>
      <c r="E27" s="55"/>
      <c r="F27" s="55"/>
      <c r="G27" s="55"/>
      <c r="H27" s="55"/>
      <c r="I27" s="56"/>
    </row>
    <row r="28" spans="1:9">
      <c r="A28" s="54" t="s">
        <v>21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>
      <c r="A29" s="70" t="s">
        <v>17</v>
      </c>
      <c r="B29" s="71"/>
      <c r="C29" s="71"/>
      <c r="D29" s="71"/>
      <c r="E29" s="71"/>
      <c r="F29" s="71"/>
      <c r="G29" s="71"/>
      <c r="H29" s="71"/>
      <c r="I29" s="72"/>
    </row>
    <row r="30" spans="1:9">
      <c r="A30" s="54" t="s">
        <v>18</v>
      </c>
      <c r="B30" s="55"/>
      <c r="C30" s="55"/>
      <c r="D30" s="55"/>
      <c r="E30" s="55"/>
      <c r="F30" s="55"/>
      <c r="G30" s="55"/>
      <c r="H30" s="55"/>
      <c r="I30" s="56"/>
    </row>
    <row r="31" spans="1:9">
      <c r="A31" s="54" t="s">
        <v>22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>
      <c r="A32" s="64" t="s">
        <v>24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18" sqref="F18"/>
    </sheetView>
  </sheetViews>
  <sheetFormatPr defaultRowHeight="12.75"/>
  <cols>
    <col min="1" max="1" width="11.85546875" style="1" bestFit="1" customWidth="1"/>
    <col min="2" max="3" width="9.140625" style="1" customWidth="1"/>
    <col min="4" max="4" width="12" style="1" customWidth="1"/>
    <col min="5" max="5" width="10.28515625" style="1" bestFit="1" customWidth="1"/>
    <col min="6" max="6" width="11.7109375" style="1" customWidth="1"/>
    <col min="7" max="7" width="39.28515625" style="1" bestFit="1" customWidth="1"/>
    <col min="8" max="8" width="12.28515625" style="1" bestFit="1" customWidth="1"/>
    <col min="9" max="9" width="10.28515625" style="1" bestFit="1" customWidth="1"/>
    <col min="10" max="16384" width="9.140625" style="1"/>
  </cols>
  <sheetData>
    <row r="1" spans="1:9" ht="15.75">
      <c r="A1" s="57" t="s">
        <v>15</v>
      </c>
      <c r="B1" s="58"/>
      <c r="C1" s="58"/>
      <c r="D1" s="58"/>
      <c r="E1" s="58"/>
      <c r="F1" s="58"/>
      <c r="G1" s="58"/>
      <c r="H1" s="58"/>
      <c r="I1" s="59"/>
    </row>
    <row r="2" spans="1:9">
      <c r="A2" s="42" t="s">
        <v>12</v>
      </c>
      <c r="B2" s="42" t="s">
        <v>1</v>
      </c>
      <c r="C2" s="43"/>
      <c r="D2" s="44"/>
      <c r="E2" s="2" t="s">
        <v>2</v>
      </c>
      <c r="F2" s="2" t="s">
        <v>3</v>
      </c>
      <c r="G2" s="2" t="s">
        <v>4</v>
      </c>
      <c r="H2" s="3" t="s">
        <v>5</v>
      </c>
      <c r="I2" s="26" t="s">
        <v>13</v>
      </c>
    </row>
    <row r="3" spans="1:9" ht="12.75" customHeight="1">
      <c r="A3" s="42"/>
      <c r="B3" s="45" t="s">
        <v>37</v>
      </c>
      <c r="C3" s="46"/>
      <c r="D3" s="47"/>
      <c r="E3" s="60" t="s">
        <v>2</v>
      </c>
      <c r="F3" s="73">
        <v>33</v>
      </c>
      <c r="G3" s="4" t="s">
        <v>35</v>
      </c>
      <c r="H3" s="5">
        <v>16393.8</v>
      </c>
      <c r="I3" s="5" t="str">
        <f>IF(H3="","",(IF($C$20&lt;25%,"N/A",IF(H3&lt;=($D$20+$B$20),H3,"Descartado"))))</f>
        <v>N/A</v>
      </c>
    </row>
    <row r="4" spans="1:9">
      <c r="A4" s="42"/>
      <c r="B4" s="48"/>
      <c r="C4" s="49"/>
      <c r="D4" s="50"/>
      <c r="E4" s="60"/>
      <c r="F4" s="60"/>
      <c r="G4" s="4" t="s">
        <v>39</v>
      </c>
      <c r="H4" s="5">
        <v>15891.41</v>
      </c>
      <c r="I4" s="5" t="str">
        <f t="shared" ref="I4:I17" si="0">IF(H4="","",(IF($C$20&lt;25%,"N/A",IF(H4&lt;=($D$20+$B$20),H4,"Descartado"))))</f>
        <v>N/A</v>
      </c>
    </row>
    <row r="5" spans="1:9">
      <c r="A5" s="42"/>
      <c r="B5" s="48"/>
      <c r="C5" s="49"/>
      <c r="D5" s="50"/>
      <c r="E5" s="60"/>
      <c r="F5" s="60"/>
      <c r="G5" s="4" t="s">
        <v>41</v>
      </c>
      <c r="H5" s="5">
        <v>11619.3</v>
      </c>
      <c r="I5" s="5" t="str">
        <f t="shared" si="0"/>
        <v>N/A</v>
      </c>
    </row>
    <row r="6" spans="1:9">
      <c r="A6" s="42"/>
      <c r="B6" s="48"/>
      <c r="C6" s="49"/>
      <c r="D6" s="50"/>
      <c r="E6" s="60"/>
      <c r="F6" s="60"/>
      <c r="G6" s="4" t="s">
        <v>42</v>
      </c>
      <c r="H6" s="5">
        <v>16745.36</v>
      </c>
      <c r="I6" s="5" t="str">
        <f t="shared" si="0"/>
        <v>N/A</v>
      </c>
    </row>
    <row r="7" spans="1:9">
      <c r="A7" s="42"/>
      <c r="B7" s="48"/>
      <c r="C7" s="49"/>
      <c r="D7" s="50"/>
      <c r="E7" s="60"/>
      <c r="F7" s="60"/>
      <c r="G7" s="4"/>
      <c r="H7" s="5"/>
      <c r="I7" s="5" t="str">
        <f t="shared" si="0"/>
        <v/>
      </c>
    </row>
    <row r="8" spans="1:9">
      <c r="A8" s="42"/>
      <c r="B8" s="48"/>
      <c r="C8" s="49"/>
      <c r="D8" s="50"/>
      <c r="E8" s="60"/>
      <c r="F8" s="60"/>
      <c r="G8" s="4"/>
      <c r="H8" s="5"/>
      <c r="I8" s="5" t="str">
        <f t="shared" si="0"/>
        <v/>
      </c>
    </row>
    <row r="9" spans="1:9">
      <c r="A9" s="42"/>
      <c r="B9" s="48"/>
      <c r="C9" s="49"/>
      <c r="D9" s="50"/>
      <c r="E9" s="60"/>
      <c r="F9" s="60"/>
      <c r="G9" s="4"/>
      <c r="H9" s="5"/>
      <c r="I9" s="5" t="str">
        <f t="shared" si="0"/>
        <v/>
      </c>
    </row>
    <row r="10" spans="1:9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9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>
      <c r="A18" s="27"/>
      <c r="B18" s="6"/>
      <c r="C18" s="6"/>
      <c r="D18" s="6"/>
      <c r="E18" s="7"/>
      <c r="F18" s="7"/>
      <c r="G18" s="8"/>
      <c r="H18" s="9"/>
      <c r="I18" s="9"/>
    </row>
    <row r="19" spans="1:9" ht="38.25">
      <c r="A19" s="10"/>
      <c r="B19" s="3" t="s">
        <v>6</v>
      </c>
      <c r="C19" s="11" t="s">
        <v>7</v>
      </c>
      <c r="D19" s="12" t="s">
        <v>8</v>
      </c>
      <c r="E19" s="13" t="s">
        <v>14</v>
      </c>
      <c r="F19" s="12" t="s">
        <v>9</v>
      </c>
      <c r="G19" s="14"/>
      <c r="H19" s="15"/>
      <c r="I19" s="15"/>
    </row>
    <row r="20" spans="1:9">
      <c r="A20" s="16"/>
      <c r="B20" s="17">
        <f>IF(H23&lt;2,"N/A",(STDEV(H3:H17)))</f>
        <v>2387.9643697422202</v>
      </c>
      <c r="C20" s="18">
        <f>IF(H23&lt;2,"N/A",(B20/D20))</f>
        <v>0.15749180466452578</v>
      </c>
      <c r="D20" s="19">
        <f>AVERAGE(H3:H17)</f>
        <v>15162.467499999999</v>
      </c>
      <c r="E20" s="20" t="str">
        <f>IF(H23&lt;2,"N/A",(IF(C20&lt;=25%,"N/A",AVERAGE(I3:I17))))</f>
        <v>N/A</v>
      </c>
      <c r="F20" s="19">
        <f>MEDIAN(H3:H17)</f>
        <v>16142.605</v>
      </c>
      <c r="G20" s="21"/>
      <c r="H20" s="22"/>
      <c r="I20" s="22"/>
    </row>
    <row r="21" spans="1:9">
      <c r="A21" s="23"/>
      <c r="B21" s="24"/>
      <c r="C21" s="24"/>
      <c r="D21" s="24"/>
      <c r="E21" s="24"/>
      <c r="F21" s="24"/>
      <c r="G21" s="25"/>
      <c r="H21" s="25"/>
      <c r="I21" s="25"/>
    </row>
    <row r="22" spans="1:9">
      <c r="B22" s="62" t="s">
        <v>23</v>
      </c>
      <c r="C22" s="62"/>
      <c r="D22" s="63">
        <f>IF(C20&lt;=25%,D20,MIN(E20:F20))</f>
        <v>15162.467499999999</v>
      </c>
      <c r="E22" s="63"/>
    </row>
    <row r="23" spans="1:9">
      <c r="B23" s="62" t="s">
        <v>10</v>
      </c>
      <c r="C23" s="62"/>
      <c r="D23" s="63">
        <f>ROUND(D22,2)*F3</f>
        <v>500361.50999999995</v>
      </c>
      <c r="E23" s="63"/>
      <c r="G23" s="36" t="s">
        <v>32</v>
      </c>
      <c r="H23" s="37">
        <f>COUNT(H3:H17)</f>
        <v>4</v>
      </c>
    </row>
    <row r="24" spans="1:9">
      <c r="B24" s="28"/>
      <c r="C24" s="28"/>
      <c r="D24" s="22"/>
      <c r="E24" s="22"/>
    </row>
    <row r="26" spans="1:9">
      <c r="A26" s="67" t="s">
        <v>19</v>
      </c>
      <c r="B26" s="68"/>
      <c r="C26" s="68"/>
      <c r="D26" s="68"/>
      <c r="E26" s="68"/>
      <c r="F26" s="68"/>
      <c r="G26" s="68"/>
      <c r="H26" s="68"/>
      <c r="I26" s="69"/>
    </row>
    <row r="27" spans="1:9">
      <c r="A27" s="54" t="s">
        <v>20</v>
      </c>
      <c r="B27" s="55"/>
      <c r="C27" s="55"/>
      <c r="D27" s="55"/>
      <c r="E27" s="55"/>
      <c r="F27" s="55"/>
      <c r="G27" s="55"/>
      <c r="H27" s="55"/>
      <c r="I27" s="56"/>
    </row>
    <row r="28" spans="1:9">
      <c r="A28" s="54" t="s">
        <v>21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>
      <c r="A29" s="70" t="s">
        <v>17</v>
      </c>
      <c r="B29" s="71"/>
      <c r="C29" s="71"/>
      <c r="D29" s="71"/>
      <c r="E29" s="71"/>
      <c r="F29" s="71"/>
      <c r="G29" s="71"/>
      <c r="H29" s="71"/>
      <c r="I29" s="72"/>
    </row>
    <row r="30" spans="1:9">
      <c r="A30" s="54" t="s">
        <v>18</v>
      </c>
      <c r="B30" s="55"/>
      <c r="C30" s="55"/>
      <c r="D30" s="55"/>
      <c r="E30" s="55"/>
      <c r="F30" s="55"/>
      <c r="G30" s="55"/>
      <c r="H30" s="55"/>
      <c r="I30" s="56"/>
    </row>
    <row r="31" spans="1:9">
      <c r="A31" s="54" t="s">
        <v>22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>
      <c r="A32" s="64" t="s">
        <v>24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activeCell="A18" sqref="A18"/>
    </sheetView>
  </sheetViews>
  <sheetFormatPr defaultRowHeight="12.75"/>
  <cols>
    <col min="1" max="1" width="11.85546875" style="1" bestFit="1" customWidth="1"/>
    <col min="2" max="3" width="9.140625" style="1" customWidth="1"/>
    <col min="4" max="4" width="12" style="1" customWidth="1"/>
    <col min="5" max="5" width="11.28515625" style="1" bestFit="1" customWidth="1"/>
    <col min="6" max="6" width="12.28515625" style="1" bestFit="1" customWidth="1"/>
    <col min="7" max="7" width="39.28515625" style="1" bestFit="1" customWidth="1"/>
    <col min="8" max="9" width="12.28515625" style="1" bestFit="1" customWidth="1"/>
    <col min="10" max="16384" width="9.140625" style="1"/>
  </cols>
  <sheetData>
    <row r="1" spans="1:9" ht="15.75">
      <c r="A1" s="57" t="s">
        <v>15</v>
      </c>
      <c r="B1" s="58"/>
      <c r="C1" s="58"/>
      <c r="D1" s="58"/>
      <c r="E1" s="58"/>
      <c r="F1" s="58"/>
      <c r="G1" s="58"/>
      <c r="H1" s="58"/>
      <c r="I1" s="59"/>
    </row>
    <row r="2" spans="1:9">
      <c r="A2" s="42" t="s">
        <v>43</v>
      </c>
      <c r="B2" s="42" t="s">
        <v>1</v>
      </c>
      <c r="C2" s="43"/>
      <c r="D2" s="44"/>
      <c r="E2" s="40" t="s">
        <v>2</v>
      </c>
      <c r="F2" s="40" t="s">
        <v>3</v>
      </c>
      <c r="G2" s="40" t="s">
        <v>4</v>
      </c>
      <c r="H2" s="3" t="s">
        <v>5</v>
      </c>
      <c r="I2" s="26" t="s">
        <v>13</v>
      </c>
    </row>
    <row r="3" spans="1:9" ht="12.75" customHeight="1">
      <c r="A3" s="42"/>
      <c r="B3" s="45" t="s">
        <v>38</v>
      </c>
      <c r="C3" s="46"/>
      <c r="D3" s="47"/>
      <c r="E3" s="60" t="s">
        <v>2</v>
      </c>
      <c r="F3" s="73">
        <v>24</v>
      </c>
      <c r="G3" s="4" t="s">
        <v>35</v>
      </c>
      <c r="H3" s="5">
        <v>120790.48</v>
      </c>
      <c r="I3" s="5" t="str">
        <f>IF(H3="","",(IF($C$20&lt;25%,"N/A",IF(H3&lt;=($D$20+$B$20),H3,"Descartado"))))</f>
        <v>Descartado</v>
      </c>
    </row>
    <row r="4" spans="1:9">
      <c r="A4" s="42"/>
      <c r="B4" s="48"/>
      <c r="C4" s="49"/>
      <c r="D4" s="50"/>
      <c r="E4" s="60"/>
      <c r="F4" s="60"/>
      <c r="G4" s="4" t="s">
        <v>39</v>
      </c>
      <c r="H4" s="5">
        <v>61200.33</v>
      </c>
      <c r="I4" s="5">
        <f t="shared" ref="I4:I17" si="0">IF(H4="","",(IF($C$20&lt;25%,"N/A",IF(H4&lt;=($D$20+$B$20),H4,"Descartado"))))</f>
        <v>61200.33</v>
      </c>
    </row>
    <row r="5" spans="1:9">
      <c r="A5" s="42"/>
      <c r="B5" s="48"/>
      <c r="C5" s="49"/>
      <c r="D5" s="50"/>
      <c r="E5" s="60"/>
      <c r="F5" s="60"/>
      <c r="G5" s="4" t="s">
        <v>41</v>
      </c>
      <c r="H5" s="5">
        <v>49701.54</v>
      </c>
      <c r="I5" s="5">
        <f t="shared" si="0"/>
        <v>49701.54</v>
      </c>
    </row>
    <row r="6" spans="1:9">
      <c r="A6" s="42"/>
      <c r="B6" s="48"/>
      <c r="C6" s="49"/>
      <c r="D6" s="50"/>
      <c r="E6" s="60"/>
      <c r="F6" s="60"/>
      <c r="G6" s="4" t="s">
        <v>42</v>
      </c>
      <c r="H6" s="5">
        <v>70740</v>
      </c>
      <c r="I6" s="5">
        <f t="shared" si="0"/>
        <v>70740</v>
      </c>
    </row>
    <row r="7" spans="1:9">
      <c r="A7" s="42"/>
      <c r="B7" s="48"/>
      <c r="C7" s="49"/>
      <c r="D7" s="50"/>
      <c r="E7" s="60"/>
      <c r="F7" s="60"/>
      <c r="G7" s="4"/>
      <c r="H7" s="5"/>
      <c r="I7" s="5" t="str">
        <f t="shared" si="0"/>
        <v/>
      </c>
    </row>
    <row r="8" spans="1:9">
      <c r="A8" s="42"/>
      <c r="B8" s="48"/>
      <c r="C8" s="49"/>
      <c r="D8" s="50"/>
      <c r="E8" s="60"/>
      <c r="F8" s="60"/>
      <c r="G8" s="4"/>
      <c r="H8" s="5"/>
      <c r="I8" s="5" t="str">
        <f t="shared" si="0"/>
        <v/>
      </c>
    </row>
    <row r="9" spans="1:9">
      <c r="A9" s="42"/>
      <c r="B9" s="48"/>
      <c r="C9" s="49"/>
      <c r="D9" s="50"/>
      <c r="E9" s="60"/>
      <c r="F9" s="60"/>
      <c r="G9" s="4"/>
      <c r="H9" s="5"/>
      <c r="I9" s="5" t="str">
        <f t="shared" si="0"/>
        <v/>
      </c>
    </row>
    <row r="10" spans="1:9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9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>
      <c r="A18" s="27"/>
      <c r="B18" s="6"/>
      <c r="C18" s="6"/>
      <c r="D18" s="6"/>
      <c r="E18" s="7"/>
      <c r="F18" s="7"/>
      <c r="G18" s="8"/>
      <c r="H18" s="9"/>
      <c r="I18" s="9"/>
    </row>
    <row r="19" spans="1:9" ht="25.5">
      <c r="A19" s="10"/>
      <c r="B19" s="3" t="s">
        <v>6</v>
      </c>
      <c r="C19" s="11" t="s">
        <v>7</v>
      </c>
      <c r="D19" s="12" t="s">
        <v>8</v>
      </c>
      <c r="E19" s="13" t="s">
        <v>14</v>
      </c>
      <c r="F19" s="12" t="s">
        <v>9</v>
      </c>
      <c r="G19" s="14"/>
      <c r="H19" s="15"/>
      <c r="I19" s="15"/>
    </row>
    <row r="20" spans="1:9">
      <c r="A20" s="16"/>
      <c r="B20" s="17">
        <f>IF(H23&lt;2,"N/A",(STDEV(H3:H17)))</f>
        <v>31325.599475403913</v>
      </c>
      <c r="C20" s="18">
        <f>IF(H23&lt;2,"N/A",(B20/D20))</f>
        <v>0.414315458983193</v>
      </c>
      <c r="D20" s="19">
        <f>AVERAGE(H3:H17)</f>
        <v>75608.087499999994</v>
      </c>
      <c r="E20" s="20">
        <f>IF(H23&lt;2,"N/A",(IF(C20&lt;=25%,"N/A",AVERAGE(I3:I17))))</f>
        <v>60547.29</v>
      </c>
      <c r="F20" s="19">
        <f>MEDIAN(H3:H17)</f>
        <v>65970.165000000008</v>
      </c>
      <c r="G20" s="21"/>
      <c r="H20" s="22"/>
      <c r="I20" s="22"/>
    </row>
    <row r="21" spans="1:9">
      <c r="A21" s="23"/>
      <c r="B21" s="24"/>
      <c r="C21" s="24"/>
      <c r="D21" s="24"/>
      <c r="E21" s="24"/>
      <c r="F21" s="24"/>
      <c r="G21" s="25"/>
      <c r="H21" s="25"/>
      <c r="I21" s="25"/>
    </row>
    <row r="22" spans="1:9">
      <c r="B22" s="62" t="s">
        <v>23</v>
      </c>
      <c r="C22" s="62"/>
      <c r="D22" s="63">
        <f>IF(C20&lt;=25%,D20,MIN(E20:F20))</f>
        <v>60547.29</v>
      </c>
      <c r="E22" s="63"/>
    </row>
    <row r="23" spans="1:9">
      <c r="B23" s="62" t="s">
        <v>10</v>
      </c>
      <c r="C23" s="62"/>
      <c r="D23" s="63">
        <f>ROUND(D22,2)*F3</f>
        <v>1453134.96</v>
      </c>
      <c r="E23" s="63"/>
      <c r="G23" s="36" t="s">
        <v>32</v>
      </c>
      <c r="H23" s="37">
        <f>COUNT(H3:H17)</f>
        <v>4</v>
      </c>
    </row>
    <row r="24" spans="1:9">
      <c r="B24" s="28"/>
      <c r="C24" s="28"/>
      <c r="D24" s="22"/>
      <c r="E24" s="22"/>
    </row>
    <row r="26" spans="1:9">
      <c r="A26" s="67" t="s">
        <v>19</v>
      </c>
      <c r="B26" s="68"/>
      <c r="C26" s="68"/>
      <c r="D26" s="68"/>
      <c r="E26" s="68"/>
      <c r="F26" s="68"/>
      <c r="G26" s="68"/>
      <c r="H26" s="68"/>
      <c r="I26" s="69"/>
    </row>
    <row r="27" spans="1:9">
      <c r="A27" s="54" t="s">
        <v>20</v>
      </c>
      <c r="B27" s="55"/>
      <c r="C27" s="55"/>
      <c r="D27" s="55"/>
      <c r="E27" s="55"/>
      <c r="F27" s="55"/>
      <c r="G27" s="55"/>
      <c r="H27" s="55"/>
      <c r="I27" s="56"/>
    </row>
    <row r="28" spans="1:9">
      <c r="A28" s="54" t="s">
        <v>21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>
      <c r="A29" s="70" t="s">
        <v>17</v>
      </c>
      <c r="B29" s="71"/>
      <c r="C29" s="71"/>
      <c r="D29" s="71"/>
      <c r="E29" s="71"/>
      <c r="F29" s="71"/>
      <c r="G29" s="71"/>
      <c r="H29" s="71"/>
      <c r="I29" s="72"/>
    </row>
    <row r="30" spans="1:9">
      <c r="A30" s="54" t="s">
        <v>18</v>
      </c>
      <c r="B30" s="55"/>
      <c r="C30" s="55"/>
      <c r="D30" s="55"/>
      <c r="E30" s="55"/>
      <c r="F30" s="55"/>
      <c r="G30" s="55"/>
      <c r="H30" s="55"/>
      <c r="I30" s="56"/>
    </row>
    <row r="31" spans="1:9">
      <c r="A31" s="54" t="s">
        <v>22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>
      <c r="A32" s="64" t="s">
        <v>24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activeCell="A18" sqref="A18"/>
    </sheetView>
  </sheetViews>
  <sheetFormatPr defaultRowHeight="12.75"/>
  <cols>
    <col min="1" max="1" width="11.85546875" style="1" bestFit="1" customWidth="1"/>
    <col min="2" max="3" width="9.140625" style="1" customWidth="1"/>
    <col min="4" max="4" width="12" style="1" customWidth="1"/>
    <col min="5" max="5" width="10.28515625" style="1" bestFit="1" customWidth="1"/>
    <col min="6" max="6" width="11.7109375" style="1" customWidth="1"/>
    <col min="7" max="7" width="39.28515625" style="1" bestFit="1" customWidth="1"/>
    <col min="8" max="8" width="12.28515625" style="1" bestFit="1" customWidth="1"/>
    <col min="9" max="9" width="10.28515625" style="1" bestFit="1" customWidth="1"/>
    <col min="10" max="16384" width="9.140625" style="1"/>
  </cols>
  <sheetData>
    <row r="1" spans="1:9" ht="15.75">
      <c r="A1" s="57" t="s">
        <v>15</v>
      </c>
      <c r="B1" s="58"/>
      <c r="C1" s="58"/>
      <c r="D1" s="58"/>
      <c r="E1" s="58"/>
      <c r="F1" s="58"/>
      <c r="G1" s="58"/>
      <c r="H1" s="58"/>
      <c r="I1" s="59"/>
    </row>
    <row r="2" spans="1:9">
      <c r="A2" s="42" t="s">
        <v>44</v>
      </c>
      <c r="B2" s="42" t="s">
        <v>1</v>
      </c>
      <c r="C2" s="43"/>
      <c r="D2" s="44"/>
      <c r="E2" s="41" t="s">
        <v>2</v>
      </c>
      <c r="F2" s="41" t="s">
        <v>3</v>
      </c>
      <c r="G2" s="41" t="s">
        <v>4</v>
      </c>
      <c r="H2" s="3" t="s">
        <v>5</v>
      </c>
      <c r="I2" s="26" t="s">
        <v>13</v>
      </c>
    </row>
    <row r="3" spans="1:9" ht="12.75" customHeight="1">
      <c r="A3" s="42"/>
      <c r="B3" s="45" t="s">
        <v>37</v>
      </c>
      <c r="C3" s="46"/>
      <c r="D3" s="47"/>
      <c r="E3" s="60" t="s">
        <v>2</v>
      </c>
      <c r="F3" s="73">
        <v>7</v>
      </c>
      <c r="G3" s="4" t="s">
        <v>35</v>
      </c>
      <c r="H3" s="5">
        <v>16393.8</v>
      </c>
      <c r="I3" s="5" t="str">
        <f>IF(H3="","",(IF($C$20&lt;25%,"N/A",IF(H3&lt;=($D$20+$B$20),H3,"Descartado"))))</f>
        <v>N/A</v>
      </c>
    </row>
    <row r="4" spans="1:9">
      <c r="A4" s="42"/>
      <c r="B4" s="48"/>
      <c r="C4" s="49"/>
      <c r="D4" s="50"/>
      <c r="E4" s="60"/>
      <c r="F4" s="60"/>
      <c r="G4" s="4" t="s">
        <v>39</v>
      </c>
      <c r="H4" s="5">
        <v>15891.41</v>
      </c>
      <c r="I4" s="5" t="str">
        <f t="shared" ref="I4:I17" si="0">IF(H4="","",(IF($C$20&lt;25%,"N/A",IF(H4&lt;=($D$20+$B$20),H4,"Descartado"))))</f>
        <v>N/A</v>
      </c>
    </row>
    <row r="5" spans="1:9">
      <c r="A5" s="42"/>
      <c r="B5" s="48"/>
      <c r="C5" s="49"/>
      <c r="D5" s="50"/>
      <c r="E5" s="60"/>
      <c r="F5" s="60"/>
      <c r="G5" s="4" t="s">
        <v>41</v>
      </c>
      <c r="H5" s="5">
        <v>11619.3</v>
      </c>
      <c r="I5" s="5" t="str">
        <f t="shared" si="0"/>
        <v>N/A</v>
      </c>
    </row>
    <row r="6" spans="1:9">
      <c r="A6" s="42"/>
      <c r="B6" s="48"/>
      <c r="C6" s="49"/>
      <c r="D6" s="50"/>
      <c r="E6" s="60"/>
      <c r="F6" s="60"/>
      <c r="G6" s="4" t="s">
        <v>42</v>
      </c>
      <c r="H6" s="5">
        <v>16745.36</v>
      </c>
      <c r="I6" s="5" t="str">
        <f t="shared" si="0"/>
        <v>N/A</v>
      </c>
    </row>
    <row r="7" spans="1:9">
      <c r="A7" s="42"/>
      <c r="B7" s="48"/>
      <c r="C7" s="49"/>
      <c r="D7" s="50"/>
      <c r="E7" s="60"/>
      <c r="F7" s="60"/>
      <c r="G7" s="4"/>
      <c r="H7" s="5"/>
      <c r="I7" s="5" t="str">
        <f t="shared" si="0"/>
        <v/>
      </c>
    </row>
    <row r="8" spans="1:9">
      <c r="A8" s="42"/>
      <c r="B8" s="48"/>
      <c r="C8" s="49"/>
      <c r="D8" s="50"/>
      <c r="E8" s="60"/>
      <c r="F8" s="60"/>
      <c r="G8" s="4"/>
      <c r="H8" s="5"/>
      <c r="I8" s="5" t="str">
        <f t="shared" si="0"/>
        <v/>
      </c>
    </row>
    <row r="9" spans="1:9">
      <c r="A9" s="42"/>
      <c r="B9" s="48"/>
      <c r="C9" s="49"/>
      <c r="D9" s="50"/>
      <c r="E9" s="60"/>
      <c r="F9" s="60"/>
      <c r="G9" s="4"/>
      <c r="H9" s="5"/>
      <c r="I9" s="5" t="str">
        <f t="shared" si="0"/>
        <v/>
      </c>
    </row>
    <row r="10" spans="1:9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9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>
      <c r="A18" s="27"/>
      <c r="B18" s="6"/>
      <c r="C18" s="6"/>
      <c r="D18" s="6"/>
      <c r="E18" s="7"/>
      <c r="F18" s="7"/>
      <c r="G18" s="8"/>
      <c r="H18" s="9"/>
      <c r="I18" s="9"/>
    </row>
    <row r="19" spans="1:9" ht="38.25">
      <c r="A19" s="10"/>
      <c r="B19" s="3" t="s">
        <v>6</v>
      </c>
      <c r="C19" s="11" t="s">
        <v>7</v>
      </c>
      <c r="D19" s="12" t="s">
        <v>8</v>
      </c>
      <c r="E19" s="13" t="s">
        <v>14</v>
      </c>
      <c r="F19" s="12" t="s">
        <v>9</v>
      </c>
      <c r="G19" s="14"/>
      <c r="H19" s="15"/>
      <c r="I19" s="15"/>
    </row>
    <row r="20" spans="1:9">
      <c r="A20" s="16"/>
      <c r="B20" s="17">
        <f>IF(H23&lt;2,"N/A",(STDEV(H3:H17)))</f>
        <v>2387.9643697422202</v>
      </c>
      <c r="C20" s="18">
        <f>IF(H23&lt;2,"N/A",(B20/D20))</f>
        <v>0.15749180466452578</v>
      </c>
      <c r="D20" s="19">
        <f>AVERAGE(H3:H17)</f>
        <v>15162.467499999999</v>
      </c>
      <c r="E20" s="20" t="str">
        <f>IF(H23&lt;2,"N/A",(IF(C20&lt;=25%,"N/A",AVERAGE(I3:I17))))</f>
        <v>N/A</v>
      </c>
      <c r="F20" s="19">
        <f>MEDIAN(H3:H17)</f>
        <v>16142.605</v>
      </c>
      <c r="G20" s="21"/>
      <c r="H20" s="22"/>
      <c r="I20" s="22"/>
    </row>
    <row r="21" spans="1:9">
      <c r="A21" s="23"/>
      <c r="B21" s="24"/>
      <c r="C21" s="24"/>
      <c r="D21" s="24"/>
      <c r="E21" s="24"/>
      <c r="F21" s="24"/>
      <c r="G21" s="25"/>
      <c r="H21" s="25"/>
      <c r="I21" s="25"/>
    </row>
    <row r="22" spans="1:9">
      <c r="B22" s="62" t="s">
        <v>23</v>
      </c>
      <c r="C22" s="62"/>
      <c r="D22" s="63">
        <f>IF(C20&lt;=25%,D20,MIN(E20:F20))</f>
        <v>15162.467499999999</v>
      </c>
      <c r="E22" s="63"/>
    </row>
    <row r="23" spans="1:9">
      <c r="B23" s="62" t="s">
        <v>10</v>
      </c>
      <c r="C23" s="62"/>
      <c r="D23" s="63">
        <f>ROUND(D22,2)*F3</f>
        <v>106137.29</v>
      </c>
      <c r="E23" s="63"/>
      <c r="G23" s="36" t="s">
        <v>32</v>
      </c>
      <c r="H23" s="37">
        <f>COUNT(H3:H17)</f>
        <v>4</v>
      </c>
    </row>
    <row r="24" spans="1:9">
      <c r="B24" s="28"/>
      <c r="C24" s="28"/>
      <c r="D24" s="22"/>
      <c r="E24" s="22"/>
    </row>
    <row r="26" spans="1:9">
      <c r="A26" s="67" t="s">
        <v>19</v>
      </c>
      <c r="B26" s="68"/>
      <c r="C26" s="68"/>
      <c r="D26" s="68"/>
      <c r="E26" s="68"/>
      <c r="F26" s="68"/>
      <c r="G26" s="68"/>
      <c r="H26" s="68"/>
      <c r="I26" s="69"/>
    </row>
    <row r="27" spans="1:9">
      <c r="A27" s="54" t="s">
        <v>20</v>
      </c>
      <c r="B27" s="55"/>
      <c r="C27" s="55"/>
      <c r="D27" s="55"/>
      <c r="E27" s="55"/>
      <c r="F27" s="55"/>
      <c r="G27" s="55"/>
      <c r="H27" s="55"/>
      <c r="I27" s="56"/>
    </row>
    <row r="28" spans="1:9">
      <c r="A28" s="54" t="s">
        <v>21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>
      <c r="A29" s="70" t="s">
        <v>17</v>
      </c>
      <c r="B29" s="71"/>
      <c r="C29" s="71"/>
      <c r="D29" s="71"/>
      <c r="E29" s="71"/>
      <c r="F29" s="71"/>
      <c r="G29" s="71"/>
      <c r="H29" s="71"/>
      <c r="I29" s="72"/>
    </row>
    <row r="30" spans="1:9">
      <c r="A30" s="54" t="s">
        <v>18</v>
      </c>
      <c r="B30" s="55"/>
      <c r="C30" s="55"/>
      <c r="D30" s="55"/>
      <c r="E30" s="55"/>
      <c r="F30" s="55"/>
      <c r="G30" s="55"/>
      <c r="H30" s="55"/>
      <c r="I30" s="56"/>
    </row>
    <row r="31" spans="1:9">
      <c r="A31" s="54" t="s">
        <v>22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>
      <c r="A32" s="64" t="s">
        <v>24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activeCell="A18" sqref="A18"/>
    </sheetView>
  </sheetViews>
  <sheetFormatPr defaultRowHeight="12.75"/>
  <cols>
    <col min="1" max="1" width="11.85546875" style="1" bestFit="1" customWidth="1"/>
    <col min="2" max="3" width="9.140625" style="1" customWidth="1"/>
    <col min="4" max="4" width="12" style="1" customWidth="1"/>
    <col min="5" max="5" width="11.28515625" style="1" bestFit="1" customWidth="1"/>
    <col min="6" max="6" width="12.28515625" style="1" bestFit="1" customWidth="1"/>
    <col min="7" max="7" width="39.28515625" style="1" bestFit="1" customWidth="1"/>
    <col min="8" max="9" width="12.28515625" style="1" bestFit="1" customWidth="1"/>
    <col min="10" max="16384" width="9.140625" style="1"/>
  </cols>
  <sheetData>
    <row r="1" spans="1:9" ht="15.75">
      <c r="A1" s="57" t="s">
        <v>15</v>
      </c>
      <c r="B1" s="58"/>
      <c r="C1" s="58"/>
      <c r="D1" s="58"/>
      <c r="E1" s="58"/>
      <c r="F1" s="58"/>
      <c r="G1" s="58"/>
      <c r="H1" s="58"/>
      <c r="I1" s="59"/>
    </row>
    <row r="2" spans="1:9">
      <c r="A2" s="42" t="s">
        <v>45</v>
      </c>
      <c r="B2" s="42" t="s">
        <v>1</v>
      </c>
      <c r="C2" s="43"/>
      <c r="D2" s="44"/>
      <c r="E2" s="41" t="s">
        <v>2</v>
      </c>
      <c r="F2" s="41" t="s">
        <v>3</v>
      </c>
      <c r="G2" s="41" t="s">
        <v>4</v>
      </c>
      <c r="H2" s="3" t="s">
        <v>5</v>
      </c>
      <c r="I2" s="26" t="s">
        <v>13</v>
      </c>
    </row>
    <row r="3" spans="1:9" ht="12.75" customHeight="1">
      <c r="A3" s="42"/>
      <c r="B3" s="45" t="s">
        <v>38</v>
      </c>
      <c r="C3" s="46"/>
      <c r="D3" s="47"/>
      <c r="E3" s="60" t="s">
        <v>2</v>
      </c>
      <c r="F3" s="73">
        <v>1</v>
      </c>
      <c r="G3" s="4" t="s">
        <v>35</v>
      </c>
      <c r="H3" s="5">
        <v>120790.48</v>
      </c>
      <c r="I3" s="5" t="str">
        <f>IF(H3="","",(IF($C$20&lt;25%,"N/A",IF(H3&lt;=($D$20+$B$20),H3,"Descartado"))))</f>
        <v>Descartado</v>
      </c>
    </row>
    <row r="4" spans="1:9">
      <c r="A4" s="42"/>
      <c r="B4" s="48"/>
      <c r="C4" s="49"/>
      <c r="D4" s="50"/>
      <c r="E4" s="60"/>
      <c r="F4" s="60"/>
      <c r="G4" s="4" t="s">
        <v>39</v>
      </c>
      <c r="H4" s="5">
        <v>61200.33</v>
      </c>
      <c r="I4" s="5">
        <f t="shared" ref="I4:I17" si="0">IF(H4="","",(IF($C$20&lt;25%,"N/A",IF(H4&lt;=($D$20+$B$20),H4,"Descartado"))))</f>
        <v>61200.33</v>
      </c>
    </row>
    <row r="5" spans="1:9">
      <c r="A5" s="42"/>
      <c r="B5" s="48"/>
      <c r="C5" s="49"/>
      <c r="D5" s="50"/>
      <c r="E5" s="60"/>
      <c r="F5" s="60"/>
      <c r="G5" s="4" t="s">
        <v>41</v>
      </c>
      <c r="H5" s="5">
        <v>49701.54</v>
      </c>
      <c r="I5" s="5">
        <f t="shared" si="0"/>
        <v>49701.54</v>
      </c>
    </row>
    <row r="6" spans="1:9">
      <c r="A6" s="42"/>
      <c r="B6" s="48"/>
      <c r="C6" s="49"/>
      <c r="D6" s="50"/>
      <c r="E6" s="60"/>
      <c r="F6" s="60"/>
      <c r="G6" s="4" t="s">
        <v>42</v>
      </c>
      <c r="H6" s="5">
        <v>70740</v>
      </c>
      <c r="I6" s="5">
        <f t="shared" si="0"/>
        <v>70740</v>
      </c>
    </row>
    <row r="7" spans="1:9">
      <c r="A7" s="42"/>
      <c r="B7" s="48"/>
      <c r="C7" s="49"/>
      <c r="D7" s="50"/>
      <c r="E7" s="60"/>
      <c r="F7" s="60"/>
      <c r="G7" s="4"/>
      <c r="H7" s="5"/>
      <c r="I7" s="5" t="str">
        <f t="shared" si="0"/>
        <v/>
      </c>
    </row>
    <row r="8" spans="1:9">
      <c r="A8" s="42"/>
      <c r="B8" s="48"/>
      <c r="C8" s="49"/>
      <c r="D8" s="50"/>
      <c r="E8" s="60"/>
      <c r="F8" s="60"/>
      <c r="G8" s="4"/>
      <c r="H8" s="5"/>
      <c r="I8" s="5" t="str">
        <f t="shared" si="0"/>
        <v/>
      </c>
    </row>
    <row r="9" spans="1:9">
      <c r="A9" s="42"/>
      <c r="B9" s="48"/>
      <c r="C9" s="49"/>
      <c r="D9" s="50"/>
      <c r="E9" s="60"/>
      <c r="F9" s="60"/>
      <c r="G9" s="4"/>
      <c r="H9" s="5"/>
      <c r="I9" s="5" t="str">
        <f t="shared" si="0"/>
        <v/>
      </c>
    </row>
    <row r="10" spans="1:9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9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>
      <c r="A18" s="27"/>
      <c r="B18" s="6"/>
      <c r="C18" s="6"/>
      <c r="D18" s="6"/>
      <c r="E18" s="7"/>
      <c r="F18" s="7"/>
      <c r="G18" s="8"/>
      <c r="H18" s="9"/>
      <c r="I18" s="9"/>
    </row>
    <row r="19" spans="1:9" ht="25.5">
      <c r="A19" s="10"/>
      <c r="B19" s="3" t="s">
        <v>6</v>
      </c>
      <c r="C19" s="11" t="s">
        <v>7</v>
      </c>
      <c r="D19" s="12" t="s">
        <v>8</v>
      </c>
      <c r="E19" s="13" t="s">
        <v>14</v>
      </c>
      <c r="F19" s="12" t="s">
        <v>9</v>
      </c>
      <c r="G19" s="14"/>
      <c r="H19" s="15"/>
      <c r="I19" s="15"/>
    </row>
    <row r="20" spans="1:9">
      <c r="A20" s="16"/>
      <c r="B20" s="17">
        <f>IF(H23&lt;2,"N/A",(STDEV(H3:H17)))</f>
        <v>31325.599475403913</v>
      </c>
      <c r="C20" s="18">
        <f>IF(H23&lt;2,"N/A",(B20/D20))</f>
        <v>0.414315458983193</v>
      </c>
      <c r="D20" s="19">
        <f>AVERAGE(H3:H17)</f>
        <v>75608.087499999994</v>
      </c>
      <c r="E20" s="20">
        <f>IF(H23&lt;2,"N/A",(IF(C20&lt;=25%,"N/A",AVERAGE(I3:I17))))</f>
        <v>60547.29</v>
      </c>
      <c r="F20" s="19">
        <f>MEDIAN(H3:H17)</f>
        <v>65970.165000000008</v>
      </c>
      <c r="G20" s="21"/>
      <c r="H20" s="22"/>
      <c r="I20" s="22"/>
    </row>
    <row r="21" spans="1:9">
      <c r="A21" s="23"/>
      <c r="B21" s="24"/>
      <c r="C21" s="24"/>
      <c r="D21" s="24"/>
      <c r="E21" s="24"/>
      <c r="F21" s="24"/>
      <c r="G21" s="25"/>
      <c r="H21" s="25"/>
      <c r="I21" s="25"/>
    </row>
    <row r="22" spans="1:9">
      <c r="B22" s="62" t="s">
        <v>23</v>
      </c>
      <c r="C22" s="62"/>
      <c r="D22" s="63">
        <f>IF(C20&lt;=25%,D20,MIN(E20:F20))</f>
        <v>60547.29</v>
      </c>
      <c r="E22" s="63"/>
    </row>
    <row r="23" spans="1:9">
      <c r="B23" s="62" t="s">
        <v>10</v>
      </c>
      <c r="C23" s="62"/>
      <c r="D23" s="63">
        <f>ROUND(D22,2)*F3</f>
        <v>60547.29</v>
      </c>
      <c r="E23" s="63"/>
      <c r="G23" s="36" t="s">
        <v>32</v>
      </c>
      <c r="H23" s="37">
        <f>COUNT(H3:H17)</f>
        <v>4</v>
      </c>
    </row>
    <row r="24" spans="1:9">
      <c r="B24" s="28"/>
      <c r="C24" s="28"/>
      <c r="D24" s="22"/>
      <c r="E24" s="22"/>
    </row>
    <row r="26" spans="1:9">
      <c r="A26" s="67" t="s">
        <v>19</v>
      </c>
      <c r="B26" s="68"/>
      <c r="C26" s="68"/>
      <c r="D26" s="68"/>
      <c r="E26" s="68"/>
      <c r="F26" s="68"/>
      <c r="G26" s="68"/>
      <c r="H26" s="68"/>
      <c r="I26" s="69"/>
    </row>
    <row r="27" spans="1:9">
      <c r="A27" s="54" t="s">
        <v>20</v>
      </c>
      <c r="B27" s="55"/>
      <c r="C27" s="55"/>
      <c r="D27" s="55"/>
      <c r="E27" s="55"/>
      <c r="F27" s="55"/>
      <c r="G27" s="55"/>
      <c r="H27" s="55"/>
      <c r="I27" s="56"/>
    </row>
    <row r="28" spans="1:9">
      <c r="A28" s="54" t="s">
        <v>21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>
      <c r="A29" s="70" t="s">
        <v>17</v>
      </c>
      <c r="B29" s="71"/>
      <c r="C29" s="71"/>
      <c r="D29" s="71"/>
      <c r="E29" s="71"/>
      <c r="F29" s="71"/>
      <c r="G29" s="71"/>
      <c r="H29" s="71"/>
      <c r="I29" s="72"/>
    </row>
    <row r="30" spans="1:9">
      <c r="A30" s="54" t="s">
        <v>18</v>
      </c>
      <c r="B30" s="55"/>
      <c r="C30" s="55"/>
      <c r="D30" s="55"/>
      <c r="E30" s="55"/>
      <c r="F30" s="55"/>
      <c r="G30" s="55"/>
      <c r="H30" s="55"/>
      <c r="I30" s="56"/>
    </row>
    <row r="31" spans="1:9">
      <c r="A31" s="54" t="s">
        <v>22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>
      <c r="A32" s="64" t="s">
        <v>24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tabSelected="1" zoomScaleNormal="100" workbookViewId="0">
      <selection activeCell="D16" sqref="D16"/>
    </sheetView>
  </sheetViews>
  <sheetFormatPr defaultRowHeight="12.75"/>
  <cols>
    <col min="1" max="1" width="9.140625" style="29"/>
    <col min="2" max="2" width="47.42578125" style="29" customWidth="1"/>
    <col min="3" max="4" width="13.28515625" style="29" customWidth="1"/>
    <col min="5" max="5" width="13.85546875" style="29" bestFit="1" customWidth="1"/>
    <col min="6" max="6" width="17.42578125" style="29" bestFit="1" customWidth="1"/>
    <col min="7" max="16384" width="9.140625" style="29"/>
  </cols>
  <sheetData>
    <row r="1" spans="1:6" ht="15.75">
      <c r="A1" s="39"/>
      <c r="B1" s="39"/>
      <c r="C1" s="39"/>
      <c r="D1" s="39"/>
      <c r="E1" s="39"/>
      <c r="F1" s="39"/>
    </row>
    <row r="2" spans="1:6" ht="15.75">
      <c r="A2" s="39"/>
      <c r="B2" s="39"/>
      <c r="C2" s="39"/>
      <c r="D2" s="39"/>
      <c r="E2" s="39"/>
      <c r="F2" s="39"/>
    </row>
    <row r="3" spans="1:6" ht="15.75">
      <c r="A3" s="39"/>
      <c r="B3" s="39"/>
      <c r="C3" s="39"/>
      <c r="D3" s="39"/>
      <c r="E3" s="39"/>
      <c r="F3" s="39"/>
    </row>
    <row r="4" spans="1:6" ht="15.75">
      <c r="A4" s="39"/>
      <c r="B4" s="39"/>
      <c r="C4" s="39"/>
      <c r="D4" s="39"/>
      <c r="E4" s="39"/>
      <c r="F4" s="39"/>
    </row>
    <row r="5" spans="1:6" ht="15.75" customHeight="1">
      <c r="A5" s="75" t="s">
        <v>33</v>
      </c>
      <c r="B5" s="75"/>
      <c r="C5" s="75"/>
      <c r="D5" s="75"/>
      <c r="E5" s="75"/>
      <c r="F5" s="75"/>
    </row>
    <row r="6" spans="1:6" ht="15.75" customHeight="1">
      <c r="A6" s="75" t="s">
        <v>34</v>
      </c>
      <c r="B6" s="75"/>
      <c r="C6" s="75"/>
      <c r="D6" s="75"/>
      <c r="E6" s="75"/>
      <c r="F6" s="75"/>
    </row>
    <row r="9" spans="1:6" ht="15.75">
      <c r="A9" s="74" t="s">
        <v>25</v>
      </c>
      <c r="B9" s="74"/>
      <c r="C9" s="74"/>
      <c r="D9" s="74"/>
      <c r="E9" s="74"/>
      <c r="F9" s="74"/>
    </row>
    <row r="10" spans="1:6" ht="25.5">
      <c r="A10" s="34" t="s">
        <v>26</v>
      </c>
      <c r="B10" s="34" t="s">
        <v>27</v>
      </c>
      <c r="C10" s="34" t="s">
        <v>28</v>
      </c>
      <c r="D10" s="34" t="s">
        <v>29</v>
      </c>
      <c r="E10" s="34" t="s">
        <v>16</v>
      </c>
      <c r="F10" s="38" t="s">
        <v>30</v>
      </c>
    </row>
    <row r="11" spans="1:6" ht="63.75">
      <c r="A11" s="30">
        <v>1</v>
      </c>
      <c r="B11" s="31" t="str">
        <f>Item1!B3</f>
        <v>Unidade de Comutadores Nexus N9K-C93180YC-EX, acompanhadas, cada uma de 10 transceivers monomodo de 10Gbit/s e de 02 transceivers monomodo de 40Gbit/s. O suporte técnico dos comutadores deverá ser prestado por 60 meses.</v>
      </c>
      <c r="C11" s="30" t="str">
        <f>Item1!E3</f>
        <v>UNIDADE</v>
      </c>
      <c r="D11" s="30">
        <f>Item1!F3</f>
        <v>2</v>
      </c>
      <c r="E11" s="35">
        <f>Item1!D22</f>
        <v>624546.59333333327</v>
      </c>
      <c r="F11" s="32">
        <f>(ROUND(E11,2)*D11)</f>
        <v>1249093.18</v>
      </c>
    </row>
    <row r="12" spans="1:6" ht="38.25">
      <c r="A12" s="30">
        <v>2</v>
      </c>
      <c r="B12" s="31" t="str">
        <f>Item2!B3</f>
        <v xml:space="preserve">Unidade de controlador de acesso virtual ISE, R-ISE-VMS-K9=, com assinatura de acesso para 1000 dispositivos e suporte técnico por 60 meses. </v>
      </c>
      <c r="C12" s="30" t="str">
        <f>Item2!E3</f>
        <v>UNIDADE</v>
      </c>
      <c r="D12" s="30">
        <f>Item2!F3</f>
        <v>2</v>
      </c>
      <c r="E12" s="35">
        <f>Item2!D22</f>
        <v>240762.46666666667</v>
      </c>
      <c r="F12" s="32">
        <f t="shared" ref="F12:F14" si="0">(ROUND(E12,2)*D12)</f>
        <v>481524.94</v>
      </c>
    </row>
    <row r="13" spans="1:6" ht="25.5">
      <c r="A13" s="30">
        <v>3</v>
      </c>
      <c r="B13" s="31" t="str">
        <f>Item3!B3</f>
        <v>Access point do tipo wi-fi 6, C9115AXI-Z, com suporte técnico por 60 meses</v>
      </c>
      <c r="C13" s="30" t="str">
        <f>Item3!E3</f>
        <v>UNIDADE</v>
      </c>
      <c r="D13" s="30">
        <v>35</v>
      </c>
      <c r="E13" s="35">
        <f>Item3!D22</f>
        <v>15162.467499999999</v>
      </c>
      <c r="F13" s="32">
        <f t="shared" si="0"/>
        <v>530686.44999999995</v>
      </c>
    </row>
    <row r="14" spans="1:6" ht="43.5" customHeight="1">
      <c r="A14" s="30">
        <v>4</v>
      </c>
      <c r="B14" s="31" t="str">
        <f>'Item 4'!B3</f>
        <v>Comutador de borda C9200L-48T-4X-E, com suporte técnico por
60 meses</v>
      </c>
      <c r="C14" s="30" t="str">
        <f>'Item 4'!E3</f>
        <v>UNIDADE</v>
      </c>
      <c r="D14" s="30">
        <f>'Item 4'!F3</f>
        <v>24</v>
      </c>
      <c r="E14" s="35">
        <f>'Item 4'!D22</f>
        <v>60547.29</v>
      </c>
      <c r="F14" s="32">
        <f t="shared" si="0"/>
        <v>1453134.96</v>
      </c>
    </row>
    <row r="15" spans="1:6" ht="25.5">
      <c r="A15" s="30">
        <v>5</v>
      </c>
      <c r="B15" s="31" t="str">
        <f>'Item 5'!B3</f>
        <v>Access point do tipo wi-fi 6, C9115AXI-Z, com suporte técnico por 60 meses</v>
      </c>
      <c r="C15" s="30" t="str">
        <f>'Item 5'!E3</f>
        <v>UNIDADE</v>
      </c>
      <c r="D15" s="30">
        <v>5</v>
      </c>
      <c r="E15" s="35">
        <f>'Item 5'!D22</f>
        <v>15162.467499999999</v>
      </c>
      <c r="F15" s="32">
        <f t="shared" ref="F15:F16" si="1">(ROUND(E15,2)*D15)</f>
        <v>75812.349999999991</v>
      </c>
    </row>
    <row r="16" spans="1:6" ht="38.25">
      <c r="A16" s="30">
        <v>6</v>
      </c>
      <c r="B16" s="31" t="str">
        <f>'Item 6'!B3</f>
        <v>Comutador de borda C9200L-48T-4X-E, com suporte técnico por
60 meses</v>
      </c>
      <c r="C16" s="30" t="str">
        <f>'Item 6'!E3</f>
        <v>UNIDADE</v>
      </c>
      <c r="D16" s="30">
        <f>'Item 6'!F3</f>
        <v>1</v>
      </c>
      <c r="E16" s="35">
        <f>'Item 6'!D22</f>
        <v>60547.29</v>
      </c>
      <c r="F16" s="32">
        <f t="shared" si="1"/>
        <v>60547.29</v>
      </c>
    </row>
    <row r="17" spans="1:6" ht="15.75">
      <c r="A17" s="74" t="s">
        <v>31</v>
      </c>
      <c r="B17" s="74"/>
      <c r="C17" s="74"/>
      <c r="D17" s="74"/>
      <c r="E17" s="74"/>
      <c r="F17" s="33">
        <f>SUM(F11:F16)</f>
        <v>3850799.17</v>
      </c>
    </row>
  </sheetData>
  <mergeCells count="4">
    <mergeCell ref="A9:F9"/>
    <mergeCell ref="A17:E17"/>
    <mergeCell ref="A5:F5"/>
    <mergeCell ref="A6:F6"/>
  </mergeCells>
  <pageMargins left="0.51181102362204722" right="0.51181102362204722" top="0.78740157480314965" bottom="0.78740157480314965" header="0.31496062992125984" footer="0.31496062992125984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</vt:i4>
      </vt:variant>
    </vt:vector>
  </HeadingPairs>
  <TitlesOfParts>
    <vt:vector size="8" baseType="lpstr">
      <vt:lpstr>Item1</vt:lpstr>
      <vt:lpstr>Item2</vt:lpstr>
      <vt:lpstr>Item3</vt:lpstr>
      <vt:lpstr>Item 4</vt:lpstr>
      <vt:lpstr>Item 5</vt:lpstr>
      <vt:lpstr>Item 6</vt:lpstr>
      <vt:lpstr>TOTAL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lastPrinted>2021-11-25T13:08:39Z</cp:lastPrinted>
  <dcterms:created xsi:type="dcterms:W3CDTF">2019-01-16T20:04:04Z</dcterms:created>
  <dcterms:modified xsi:type="dcterms:W3CDTF">2021-12-09T16:43:47Z</dcterms:modified>
</cp:coreProperties>
</file>